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770" activeTab="0"/>
  </bookViews>
  <sheets>
    <sheet name="MAISVER1" sheetId="1" r:id="rId1"/>
  </sheets>
  <definedNames>
    <definedName name="_Regression_Int" localSheetId="0" hidden="1">1</definedName>
    <definedName name="_xlnm.Print_Area" localSheetId="0">'MAISVER1'!$A$1:$H$48</definedName>
    <definedName name="Druckbereich_MI" localSheetId="0">'MAISVER1'!$A$1:$I$44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<sst xmlns="http://schemas.openxmlformats.org/spreadsheetml/2006/main" count="96" uniqueCount="58">
  <si>
    <t>Verkauf von Silomais</t>
  </si>
  <si>
    <t xml:space="preserve"> </t>
  </si>
  <si>
    <t>Grünmasse-Ertrag</t>
  </si>
  <si>
    <t>dt FM/ha</t>
  </si>
  <si>
    <t>Trockensubstanzgehalt</t>
  </si>
  <si>
    <t>% TS</t>
  </si>
  <si>
    <t>Energiekonzentration</t>
  </si>
  <si>
    <t>MJ/kg TS</t>
  </si>
  <si>
    <t>Energie- und TS-Verluste bei</t>
  </si>
  <si>
    <t>Ernte + Silieren</t>
  </si>
  <si>
    <t>%</t>
  </si>
  <si>
    <t>= TS-Ertrag vor Ernte</t>
  </si>
  <si>
    <t>dt TS/ha</t>
  </si>
  <si>
    <t>= TS-Ertrag nach Silieren</t>
  </si>
  <si>
    <t>Verdichtung der Silage</t>
  </si>
  <si>
    <t>kg TS/cbm</t>
  </si>
  <si>
    <t>= Raumgewicht der Silage</t>
  </si>
  <si>
    <t>kg FM/cbm</t>
  </si>
  <si>
    <t>= Maissilage-Menge</t>
  </si>
  <si>
    <t>= cbm Silage</t>
  </si>
  <si>
    <t>cbm/ha</t>
  </si>
  <si>
    <t>= Netto-Energie nach Silieren</t>
  </si>
  <si>
    <t>MJ/ha</t>
  </si>
  <si>
    <t>Verkäufer-Sicht:</t>
  </si>
  <si>
    <t>Variable Spezialkosten Silomais</t>
  </si>
  <si>
    <t>EUR/ha</t>
  </si>
  <si>
    <t xml:space="preserve"> (ohne Ernte + Silierung)</t>
  </si>
  <si>
    <t>+ entgangener Deckungsbeitrag</t>
  </si>
  <si>
    <t xml:space="preserve"> (z.B. Getreide - ohne Prämie)</t>
  </si>
  <si>
    <t>= Mindestverkaufspreis ab Feld</t>
  </si>
  <si>
    <t>incl. MWSt.</t>
  </si>
  <si>
    <t>Tatsächl. Verkaufspreis ab Feld</t>
  </si>
  <si>
    <t>= Erlös/dt Ernteware</t>
  </si>
  <si>
    <t>EUR/dt</t>
  </si>
  <si>
    <t>Käufer-Sicht:</t>
  </si>
  <si>
    <t>Kaufpreis ab Feld</t>
  </si>
  <si>
    <t>+ Kosten für Ernte incl. Walzen</t>
  </si>
  <si>
    <t>+ Kosten für Einlagerung = Folie, Abdecken, Silokosten</t>
  </si>
  <si>
    <t>= Gesamtkosten</t>
  </si>
  <si>
    <t>= Kosten/dt Ernteware</t>
  </si>
  <si>
    <t>= Kosten/dt fertige Silage</t>
  </si>
  <si>
    <t>= Kosten/cbm fertige Silage</t>
  </si>
  <si>
    <t>EUR/cbm</t>
  </si>
  <si>
    <t xml:space="preserve"> = EUR/10 MJ NEL</t>
  </si>
  <si>
    <t>EUR/10MJ</t>
  </si>
  <si>
    <t>Kosten-Vergleich:</t>
  </si>
  <si>
    <t>Gerste (ohne MWSt.)</t>
  </si>
  <si>
    <t>MJ NEL/kg</t>
  </si>
  <si>
    <t>% MWSt</t>
  </si>
  <si>
    <t>EUR/dt brutto</t>
  </si>
  <si>
    <t xml:space="preserve"> + Mahlen/Quetschen</t>
  </si>
  <si>
    <t>EUR/10 MJ</t>
  </si>
  <si>
    <t>Melasseschnitzel (ohne MWSt.)</t>
  </si>
  <si>
    <t>Biertreber (frei Hof / ohne MWSt.)</t>
  </si>
  <si>
    <t>MJ /kg TS</t>
  </si>
  <si>
    <t>Silierverluste</t>
  </si>
  <si>
    <t>Kosten der Silage</t>
  </si>
  <si>
    <t>Pressschnitzel (frei Hof / ohne MWSt.)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</si>
</sst>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_)"/>
    <numFmt numFmtId="173" formatCode="#.##000"/>
    <numFmt numFmtId="174" formatCode="\$#,#00"/>
    <numFmt numFmtId="175" formatCode="#,#00"/>
    <numFmt numFmtId="176" formatCode="%#,#00"/>
    <numFmt numFmtId="177" formatCode="#,"/>
    <numFmt numFmtId="178" formatCode="d&quot;. &quot;m\o\n\ad\ yyyy"/>
    <numFmt numFmtId="179" formatCode="mmm\-yy_)"/>
    <numFmt numFmtId="180" formatCode="0.0_)"/>
    <numFmt numFmtId="181" formatCode="0.00_)"/>
    <numFmt numFmtId="182" formatCode="#,##0_);\(#,##0\)"/>
    <numFmt numFmtId="183" formatCode="0_)"/>
    <numFmt numFmtId="184" formatCode="0.0"/>
    <numFmt numFmtId="185" formatCode="dd\-mmm\-yy_)"/>
    <numFmt numFmtId="186" formatCode="0.000_)"/>
    <numFmt numFmtId="187" formatCode="[$-407]dddd\,\ d\.\ mmmm\ yyyy"/>
  </numFmts>
  <fonts count="14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7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0">
      <alignment/>
      <protection locked="0"/>
    </xf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5" fontId="5" fillId="0" borderId="0">
      <alignment/>
      <protection locked="0"/>
    </xf>
    <xf numFmtId="173" fontId="5" fillId="0" borderId="0">
      <alignment/>
      <protection locked="0"/>
    </xf>
    <xf numFmtId="177" fontId="6" fillId="0" borderId="0">
      <alignment/>
      <protection locked="0"/>
    </xf>
    <xf numFmtId="177" fontId="6" fillId="0" borderId="0">
      <alignment/>
      <protection locked="0"/>
    </xf>
    <xf numFmtId="9" fontId="4" fillId="0" borderId="0" applyFont="0" applyFill="0" applyBorder="0" applyAlignment="0" applyProtection="0"/>
    <xf numFmtId="177" fontId="5" fillId="0" borderId="1">
      <alignment/>
      <protection locked="0"/>
    </xf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4" fontId="5" fillId="0" borderId="0">
      <alignment/>
      <protection locked="0"/>
    </xf>
  </cellStyleXfs>
  <cellXfs count="71">
    <xf numFmtId="172" fontId="0" fillId="0" borderId="0" xfId="0" applyAlignment="1">
      <alignment/>
    </xf>
    <xf numFmtId="172" fontId="8" fillId="0" borderId="2" xfId="0" applyFont="1" applyFill="1" applyBorder="1" applyAlignment="1">
      <alignment/>
    </xf>
    <xf numFmtId="172" fontId="9" fillId="0" borderId="0" xfId="0" applyFont="1" applyAlignment="1">
      <alignment/>
    </xf>
    <xf numFmtId="172" fontId="7" fillId="0" borderId="2" xfId="0" applyFont="1" applyFill="1" applyBorder="1" applyAlignment="1" applyProtection="1">
      <alignment/>
      <protection/>
    </xf>
    <xf numFmtId="172" fontId="8" fillId="0" borderId="0" xfId="0" applyFont="1" applyFill="1" applyBorder="1" applyAlignment="1">
      <alignment/>
    </xf>
    <xf numFmtId="172" fontId="10" fillId="0" borderId="3" xfId="0" applyFont="1" applyFill="1" applyBorder="1" applyAlignment="1" applyProtection="1">
      <alignment/>
      <protection/>
    </xf>
    <xf numFmtId="172" fontId="9" fillId="0" borderId="4" xfId="0" applyFont="1" applyBorder="1" applyAlignment="1">
      <alignment/>
    </xf>
    <xf numFmtId="172" fontId="10" fillId="0" borderId="4" xfId="0" applyFont="1" applyFill="1" applyBorder="1" applyAlignment="1" applyProtection="1">
      <alignment/>
      <protection/>
    </xf>
    <xf numFmtId="172" fontId="11" fillId="0" borderId="3" xfId="0" applyFont="1" applyFill="1" applyBorder="1" applyAlignment="1" applyProtection="1">
      <alignment/>
      <protection/>
    </xf>
    <xf numFmtId="172" fontId="11" fillId="0" borderId="2" xfId="0" applyFont="1" applyFill="1" applyBorder="1" applyAlignment="1" applyProtection="1">
      <alignment/>
      <protection/>
    </xf>
    <xf numFmtId="172" fontId="11" fillId="0" borderId="5" xfId="0" applyFont="1" applyFill="1" applyBorder="1" applyAlignment="1" applyProtection="1">
      <alignment/>
      <protection/>
    </xf>
    <xf numFmtId="172" fontId="12" fillId="0" borderId="0" xfId="0" applyFont="1" applyAlignment="1">
      <alignment/>
    </xf>
    <xf numFmtId="172" fontId="11" fillId="0" borderId="4" xfId="0" applyFont="1" applyFill="1" applyBorder="1" applyAlignment="1" applyProtection="1">
      <alignment/>
      <protection/>
    </xf>
    <xf numFmtId="172" fontId="11" fillId="0" borderId="0" xfId="0" applyFont="1" applyFill="1" applyBorder="1" applyAlignment="1" applyProtection="1">
      <alignment/>
      <protection/>
    </xf>
    <xf numFmtId="172" fontId="11" fillId="0" borderId="6" xfId="0" applyFont="1" applyFill="1" applyBorder="1" applyAlignment="1" applyProtection="1">
      <alignment/>
      <protection/>
    </xf>
    <xf numFmtId="172" fontId="11" fillId="0" borderId="7" xfId="0" applyFont="1" applyFill="1" applyBorder="1" applyAlignment="1" applyProtection="1">
      <alignment/>
      <protection/>
    </xf>
    <xf numFmtId="172" fontId="11" fillId="0" borderId="8" xfId="0" applyFont="1" applyFill="1" applyBorder="1" applyAlignment="1" applyProtection="1">
      <alignment/>
      <protection/>
    </xf>
    <xf numFmtId="172" fontId="11" fillId="0" borderId="9" xfId="0" applyFont="1" applyFill="1" applyBorder="1" applyAlignment="1" applyProtection="1">
      <alignment/>
      <protection/>
    </xf>
    <xf numFmtId="172" fontId="11" fillId="0" borderId="3" xfId="0" applyFont="1" applyFill="1" applyBorder="1" applyAlignment="1">
      <alignment/>
    </xf>
    <xf numFmtId="180" fontId="11" fillId="0" borderId="4" xfId="0" applyNumberFormat="1" applyFont="1" applyFill="1" applyBorder="1" applyAlignment="1" applyProtection="1">
      <alignment/>
      <protection/>
    </xf>
    <xf numFmtId="183" fontId="11" fillId="0" borderId="4" xfId="0" applyNumberFormat="1" applyFont="1" applyFill="1" applyBorder="1" applyAlignment="1" applyProtection="1">
      <alignment/>
      <protection/>
    </xf>
    <xf numFmtId="184" fontId="11" fillId="0" borderId="4" xfId="0" applyNumberFormat="1" applyFont="1" applyFill="1" applyBorder="1" applyAlignment="1" applyProtection="1">
      <alignment/>
      <protection/>
    </xf>
    <xf numFmtId="182" fontId="11" fillId="0" borderId="4" xfId="0" applyNumberFormat="1" applyFont="1" applyFill="1" applyBorder="1" applyAlignment="1" applyProtection="1">
      <alignment/>
      <protection/>
    </xf>
    <xf numFmtId="172" fontId="11" fillId="0" borderId="0" xfId="0" applyFont="1" applyFill="1" applyBorder="1" applyAlignment="1">
      <alignment/>
    </xf>
    <xf numFmtId="3" fontId="11" fillId="0" borderId="4" xfId="0" applyNumberFormat="1" applyFont="1" applyFill="1" applyBorder="1" applyAlignment="1">
      <alignment/>
    </xf>
    <xf numFmtId="3" fontId="11" fillId="0" borderId="3" xfId="0" applyNumberFormat="1" applyFont="1" applyFill="1" applyBorder="1" applyAlignment="1" applyProtection="1">
      <alignment/>
      <protection/>
    </xf>
    <xf numFmtId="181" fontId="11" fillId="0" borderId="4" xfId="0" applyNumberFormat="1" applyFont="1" applyFill="1" applyBorder="1" applyAlignment="1" applyProtection="1">
      <alignment/>
      <protection/>
    </xf>
    <xf numFmtId="3" fontId="11" fillId="0" borderId="4" xfId="0" applyNumberFormat="1" applyFont="1" applyFill="1" applyBorder="1" applyAlignment="1" applyProtection="1">
      <alignment/>
      <protection/>
    </xf>
    <xf numFmtId="49" fontId="11" fillId="0" borderId="4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181" fontId="11" fillId="0" borderId="3" xfId="0" applyNumberFormat="1" applyFont="1" applyFill="1" applyBorder="1" applyAlignment="1" applyProtection="1">
      <alignment/>
      <protection/>
    </xf>
    <xf numFmtId="186" fontId="13" fillId="0" borderId="4" xfId="0" applyNumberFormat="1" applyFont="1" applyFill="1" applyBorder="1" applyAlignment="1" applyProtection="1">
      <alignment/>
      <protection/>
    </xf>
    <xf numFmtId="172" fontId="12" fillId="0" borderId="4" xfId="0" applyFont="1" applyBorder="1" applyAlignment="1">
      <alignment/>
    </xf>
    <xf numFmtId="172" fontId="12" fillId="0" borderId="0" xfId="0" applyFont="1" applyBorder="1" applyAlignment="1">
      <alignment/>
    </xf>
    <xf numFmtId="172" fontId="12" fillId="0" borderId="6" xfId="0" applyFont="1" applyBorder="1" applyAlignment="1" applyProtection="1">
      <alignment horizontal="left"/>
      <protection/>
    </xf>
    <xf numFmtId="186" fontId="13" fillId="0" borderId="7" xfId="0" applyNumberFormat="1" applyFont="1" applyFill="1" applyBorder="1" applyAlignment="1" applyProtection="1">
      <alignment/>
      <protection/>
    </xf>
    <xf numFmtId="172" fontId="12" fillId="0" borderId="0" xfId="0" applyFont="1" applyBorder="1" applyAlignment="1" applyProtection="1">
      <alignment horizontal="left"/>
      <protection/>
    </xf>
    <xf numFmtId="172" fontId="12" fillId="0" borderId="4" xfId="0" applyFont="1" applyBorder="1" applyAlignment="1" applyProtection="1">
      <alignment horizontal="left"/>
      <protection/>
    </xf>
    <xf numFmtId="172" fontId="12" fillId="0" borderId="7" xfId="0" applyFont="1" applyBorder="1" applyAlignment="1" applyProtection="1">
      <alignment horizontal="left"/>
      <protection/>
    </xf>
    <xf numFmtId="172" fontId="12" fillId="0" borderId="8" xfId="0" applyFont="1" applyBorder="1" applyAlignment="1">
      <alignment/>
    </xf>
    <xf numFmtId="172" fontId="12" fillId="0" borderId="9" xfId="0" applyFont="1" applyBorder="1" applyAlignment="1" applyProtection="1">
      <alignment horizontal="left"/>
      <protection/>
    </xf>
    <xf numFmtId="172" fontId="13" fillId="0" borderId="2" xfId="0" applyFont="1" applyFill="1" applyBorder="1" applyAlignment="1" applyProtection="1">
      <alignment/>
      <protection/>
    </xf>
    <xf numFmtId="172" fontId="11" fillId="0" borderId="2" xfId="0" applyFont="1" applyFill="1" applyBorder="1" applyAlignment="1">
      <alignment/>
    </xf>
    <xf numFmtId="172" fontId="11" fillId="0" borderId="5" xfId="0" applyFont="1" applyFill="1" applyBorder="1" applyAlignment="1">
      <alignment/>
    </xf>
    <xf numFmtId="181" fontId="12" fillId="0" borderId="4" xfId="0" applyNumberFormat="1" applyFont="1" applyBorder="1" applyAlignment="1" applyProtection="1">
      <alignment/>
      <protection/>
    </xf>
    <xf numFmtId="172" fontId="11" fillId="0" borderId="6" xfId="0" applyFont="1" applyFill="1" applyBorder="1" applyAlignment="1">
      <alignment/>
    </xf>
    <xf numFmtId="172" fontId="11" fillId="0" borderId="10" xfId="0" applyFont="1" applyFill="1" applyBorder="1" applyAlignment="1">
      <alignment/>
    </xf>
    <xf numFmtId="181" fontId="12" fillId="0" borderId="11" xfId="0" applyNumberFormat="1" applyFont="1" applyBorder="1" applyAlignment="1" applyProtection="1">
      <alignment/>
      <protection/>
    </xf>
    <xf numFmtId="186" fontId="13" fillId="0" borderId="12" xfId="0" applyNumberFormat="1" applyFont="1" applyFill="1" applyBorder="1" applyAlignment="1" applyProtection="1">
      <alignment/>
      <protection/>
    </xf>
    <xf numFmtId="186" fontId="13" fillId="0" borderId="11" xfId="0" applyNumberFormat="1" applyFont="1" applyFill="1" applyBorder="1" applyAlignment="1" applyProtection="1">
      <alignment/>
      <protection/>
    </xf>
    <xf numFmtId="181" fontId="11" fillId="0" borderId="11" xfId="0" applyNumberFormat="1" applyFont="1" applyFill="1" applyBorder="1" applyAlignment="1" applyProtection="1">
      <alignment/>
      <protection/>
    </xf>
    <xf numFmtId="3" fontId="11" fillId="2" borderId="4" xfId="0" applyNumberFormat="1" applyFont="1" applyFill="1" applyBorder="1" applyAlignment="1" applyProtection="1">
      <alignment/>
      <protection locked="0"/>
    </xf>
    <xf numFmtId="183" fontId="11" fillId="2" borderId="3" xfId="0" applyNumberFormat="1" applyFont="1" applyFill="1" applyBorder="1" applyAlignment="1" applyProtection="1">
      <alignment/>
      <protection locked="0"/>
    </xf>
    <xf numFmtId="172" fontId="11" fillId="2" borderId="4" xfId="0" applyFont="1" applyFill="1" applyBorder="1" applyAlignment="1" applyProtection="1">
      <alignment/>
      <protection locked="0"/>
    </xf>
    <xf numFmtId="172" fontId="11" fillId="2" borderId="3" xfId="0" applyFont="1" applyFill="1" applyBorder="1" applyAlignment="1" applyProtection="1">
      <alignment/>
      <protection locked="0"/>
    </xf>
    <xf numFmtId="180" fontId="11" fillId="2" borderId="4" xfId="0" applyNumberFormat="1" applyFont="1" applyFill="1" applyBorder="1" applyAlignment="1" applyProtection="1">
      <alignment/>
      <protection locked="0"/>
    </xf>
    <xf numFmtId="181" fontId="11" fillId="2" borderId="4" xfId="0" applyNumberFormat="1" applyFont="1" applyFill="1" applyBorder="1" applyAlignment="1" applyProtection="1">
      <alignment/>
      <protection locked="0"/>
    </xf>
    <xf numFmtId="180" fontId="12" fillId="2" borderId="11" xfId="0" applyNumberFormat="1" applyFont="1" applyFill="1" applyBorder="1" applyAlignment="1" applyProtection="1">
      <alignment/>
      <protection locked="0"/>
    </xf>
    <xf numFmtId="180" fontId="12" fillId="2" borderId="4" xfId="0" applyNumberFormat="1" applyFont="1" applyFill="1" applyBorder="1" applyAlignment="1" applyProtection="1">
      <alignment/>
      <protection locked="0"/>
    </xf>
    <xf numFmtId="172" fontId="12" fillId="2" borderId="11" xfId="0" applyFont="1" applyFill="1" applyBorder="1" applyAlignment="1" applyProtection="1">
      <alignment/>
      <protection locked="0"/>
    </xf>
    <xf numFmtId="172" fontId="12" fillId="2" borderId="4" xfId="0" applyFont="1" applyFill="1" applyBorder="1" applyAlignment="1" applyProtection="1">
      <alignment/>
      <protection locked="0"/>
    </xf>
    <xf numFmtId="180" fontId="12" fillId="2" borderId="0" xfId="0" applyNumberFormat="1" applyFont="1" applyFill="1" applyBorder="1" applyAlignment="1" applyProtection="1">
      <alignment/>
      <protection locked="0"/>
    </xf>
    <xf numFmtId="181" fontId="12" fillId="2" borderId="0" xfId="0" applyNumberFormat="1" applyFont="1" applyFill="1" applyBorder="1" applyAlignment="1" applyProtection="1">
      <alignment/>
      <protection locked="0"/>
    </xf>
    <xf numFmtId="181" fontId="11" fillId="2" borderId="10" xfId="0" applyNumberFormat="1" applyFont="1" applyFill="1" applyBorder="1" applyAlignment="1" applyProtection="1">
      <alignment/>
      <protection locked="0"/>
    </xf>
    <xf numFmtId="181" fontId="11" fillId="2" borderId="3" xfId="0" applyNumberFormat="1" applyFont="1" applyFill="1" applyBorder="1" applyAlignment="1" applyProtection="1">
      <alignment/>
      <protection locked="0"/>
    </xf>
    <xf numFmtId="180" fontId="9" fillId="2" borderId="0" xfId="0" applyNumberFormat="1" applyFont="1" applyFill="1" applyBorder="1" applyAlignment="1" applyProtection="1">
      <alignment/>
      <protection locked="0"/>
    </xf>
    <xf numFmtId="181" fontId="9" fillId="2" borderId="0" xfId="0" applyNumberFormat="1" applyFont="1" applyFill="1" applyBorder="1" applyAlignment="1" applyProtection="1">
      <alignment/>
      <protection locked="0"/>
    </xf>
    <xf numFmtId="181" fontId="12" fillId="2" borderId="11" xfId="0" applyNumberFormat="1" applyFont="1" applyFill="1" applyBorder="1" applyAlignment="1" applyProtection="1">
      <alignment/>
      <protection locked="0"/>
    </xf>
    <xf numFmtId="181" fontId="12" fillId="2" borderId="4" xfId="0" applyNumberFormat="1" applyFont="1" applyFill="1" applyBorder="1" applyAlignment="1" applyProtection="1">
      <alignment/>
      <protection locked="0"/>
    </xf>
    <xf numFmtId="14" fontId="11" fillId="0" borderId="13" xfId="0" applyNumberFormat="1" applyFont="1" applyFill="1" applyBorder="1" applyAlignment="1">
      <alignment/>
    </xf>
    <xf numFmtId="172" fontId="0" fillId="0" borderId="13" xfId="0" applyBorder="1" applyAlignment="1">
      <alignment/>
    </xf>
  </cellXfs>
  <cellStyles count="13">
    <cellStyle name="Normal" xfId="0"/>
    <cellStyle name="Datum" xfId="15"/>
    <cellStyle name="Comma" xfId="16"/>
    <cellStyle name="Comma [0]" xfId="17"/>
    <cellStyle name="Fest" xfId="18"/>
    <cellStyle name="Komma" xfId="19"/>
    <cellStyle name="Kopfzeile1" xfId="20"/>
    <cellStyle name="Kopfzeile2" xfId="21"/>
    <cellStyle name="Percent" xfId="22"/>
    <cellStyle name="Summe" xfId="23"/>
    <cellStyle name="Currency" xfId="24"/>
    <cellStyle name="Currency [0]" xfId="25"/>
    <cellStyle name="WŽhrung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I48"/>
  <sheetViews>
    <sheetView showGridLines="0" tabSelected="1" workbookViewId="0" topLeftCell="A1">
      <selection activeCell="E44" sqref="E44"/>
    </sheetView>
  </sheetViews>
  <sheetFormatPr defaultColWidth="9.796875" defaultRowHeight="15"/>
  <cols>
    <col min="1" max="1" width="22.296875" style="2" customWidth="1"/>
    <col min="2" max="2" width="7.69921875" style="2" customWidth="1"/>
    <col min="3" max="3" width="11" style="11" customWidth="1"/>
    <col min="4" max="4" width="10.796875" style="11" customWidth="1"/>
    <col min="5" max="8" width="7.69921875" style="11" customWidth="1"/>
    <col min="9" max="16384" width="9.796875" style="2" customWidth="1"/>
  </cols>
  <sheetData>
    <row r="2" spans="1:9" ht="18">
      <c r="A2" s="5" t="s">
        <v>0</v>
      </c>
      <c r="B2" s="3"/>
      <c r="C2" s="41"/>
      <c r="D2" s="9"/>
      <c r="E2" s="9" t="s">
        <v>1</v>
      </c>
      <c r="F2" s="9"/>
      <c r="G2" s="69">
        <f ca="1">NOW()</f>
        <v>40401.64195671296</v>
      </c>
      <c r="H2" s="70"/>
      <c r="I2" s="4"/>
    </row>
    <row r="3" spans="1:9" s="11" customFormat="1" ht="14.25">
      <c r="A3" s="8" t="s">
        <v>2</v>
      </c>
      <c r="B3" s="9"/>
      <c r="C3" s="9"/>
      <c r="D3" s="10" t="s">
        <v>3</v>
      </c>
      <c r="E3" s="54">
        <v>450</v>
      </c>
      <c r="F3" s="54">
        <v>450</v>
      </c>
      <c r="G3" s="54">
        <v>450</v>
      </c>
      <c r="H3" s="54">
        <v>450</v>
      </c>
      <c r="I3" s="23"/>
    </row>
    <row r="4" spans="1:9" s="11" customFormat="1" ht="14.25">
      <c r="A4" s="12" t="s">
        <v>4</v>
      </c>
      <c r="B4" s="13"/>
      <c r="C4" s="13"/>
      <c r="D4" s="14" t="s">
        <v>5</v>
      </c>
      <c r="E4" s="55">
        <v>33</v>
      </c>
      <c r="F4" s="55">
        <v>33</v>
      </c>
      <c r="G4" s="55">
        <v>33</v>
      </c>
      <c r="H4" s="55">
        <v>33</v>
      </c>
      <c r="I4" s="23"/>
    </row>
    <row r="5" spans="1:9" s="11" customFormat="1" ht="14.25">
      <c r="A5" s="15" t="s">
        <v>6</v>
      </c>
      <c r="B5" s="16"/>
      <c r="C5" s="16"/>
      <c r="D5" s="14" t="s">
        <v>7</v>
      </c>
      <c r="E5" s="56">
        <v>6.6</v>
      </c>
      <c r="F5" s="56">
        <v>6.6</v>
      </c>
      <c r="G5" s="56">
        <v>6.6</v>
      </c>
      <c r="H5" s="56">
        <v>6.6</v>
      </c>
      <c r="I5" s="23"/>
    </row>
    <row r="6" spans="1:9" s="11" customFormat="1" ht="14.25">
      <c r="A6" s="8" t="s">
        <v>8</v>
      </c>
      <c r="B6" s="9"/>
      <c r="C6" s="9"/>
      <c r="D6" s="10" t="s">
        <v>1</v>
      </c>
      <c r="E6" s="18"/>
      <c r="F6" s="18"/>
      <c r="G6" s="18"/>
      <c r="H6" s="18"/>
      <c r="I6" s="23"/>
    </row>
    <row r="7" spans="1:9" s="11" customFormat="1" ht="14.25">
      <c r="A7" s="12" t="s">
        <v>9</v>
      </c>
      <c r="B7" s="13"/>
      <c r="C7" s="13"/>
      <c r="D7" s="14" t="s">
        <v>10</v>
      </c>
      <c r="E7" s="53">
        <v>15</v>
      </c>
      <c r="F7" s="53">
        <v>15</v>
      </c>
      <c r="G7" s="53">
        <v>15</v>
      </c>
      <c r="H7" s="53">
        <v>15</v>
      </c>
      <c r="I7" s="23"/>
    </row>
    <row r="8" spans="1:9" s="11" customFormat="1" ht="14.25">
      <c r="A8" s="12" t="s">
        <v>11</v>
      </c>
      <c r="B8" s="13"/>
      <c r="C8" s="13"/>
      <c r="D8" s="14" t="s">
        <v>12</v>
      </c>
      <c r="E8" s="19">
        <f>E3*E4/100</f>
        <v>148.5</v>
      </c>
      <c r="F8" s="19">
        <f>F3*F4/100</f>
        <v>148.5</v>
      </c>
      <c r="G8" s="19">
        <f>G3*G4/100</f>
        <v>148.5</v>
      </c>
      <c r="H8" s="19">
        <f>H3*H4/100</f>
        <v>148.5</v>
      </c>
      <c r="I8" s="23"/>
    </row>
    <row r="9" spans="1:9" s="11" customFormat="1" ht="14.25">
      <c r="A9" s="15" t="s">
        <v>13</v>
      </c>
      <c r="B9" s="16"/>
      <c r="C9" s="16"/>
      <c r="D9" s="14" t="s">
        <v>12</v>
      </c>
      <c r="E9" s="19">
        <f>E8*(100-E7)/100</f>
        <v>126.225</v>
      </c>
      <c r="F9" s="19">
        <f>F8*(100-F7)/100</f>
        <v>126.225</v>
      </c>
      <c r="G9" s="19">
        <f>G8*(100-G7)/100</f>
        <v>126.225</v>
      </c>
      <c r="H9" s="19">
        <f>H8*(100-H7)/100</f>
        <v>126.225</v>
      </c>
      <c r="I9" s="23"/>
    </row>
    <row r="10" spans="1:9" s="11" customFormat="1" ht="14.25">
      <c r="A10" s="8" t="s">
        <v>14</v>
      </c>
      <c r="B10" s="9"/>
      <c r="C10" s="9"/>
      <c r="D10" s="10" t="s">
        <v>15</v>
      </c>
      <c r="E10" s="52">
        <v>200</v>
      </c>
      <c r="F10" s="52">
        <v>200</v>
      </c>
      <c r="G10" s="52">
        <v>200</v>
      </c>
      <c r="H10" s="52">
        <v>200</v>
      </c>
      <c r="I10" s="23"/>
    </row>
    <row r="11" spans="1:9" s="11" customFormat="1" ht="14.25">
      <c r="A11" s="12" t="s">
        <v>16</v>
      </c>
      <c r="B11" s="13"/>
      <c r="C11" s="13"/>
      <c r="D11" s="14" t="s">
        <v>17</v>
      </c>
      <c r="E11" s="20">
        <f>IF(ISERR(E10/E4*100)," ",E10/E4*100)</f>
        <v>606.060606060606</v>
      </c>
      <c r="F11" s="20">
        <f>IF(ISERR(F10/F4*100)," ",F10/F4*100)</f>
        <v>606.060606060606</v>
      </c>
      <c r="G11" s="20">
        <f>IF(ISERR(G10/G4*100)," ",G10/G4*100)</f>
        <v>606.060606060606</v>
      </c>
      <c r="H11" s="20">
        <f>IF(ISERR(H10/H4*100)," ",H10/H4*100)</f>
        <v>606.060606060606</v>
      </c>
      <c r="I11" s="23"/>
    </row>
    <row r="12" spans="1:9" s="11" customFormat="1" ht="14.25">
      <c r="A12" s="12" t="s">
        <v>18</v>
      </c>
      <c r="B12" s="13"/>
      <c r="C12" s="13"/>
      <c r="D12" s="14" t="s">
        <v>3</v>
      </c>
      <c r="E12" s="21">
        <f>E11*E13/100</f>
        <v>382.49999999999994</v>
      </c>
      <c r="F12" s="21">
        <f>F11*F13/100</f>
        <v>382.49999999999994</v>
      </c>
      <c r="G12" s="21">
        <f>G11*G13/100</f>
        <v>382.49999999999994</v>
      </c>
      <c r="H12" s="21">
        <f>H11*H13/100</f>
        <v>382.49999999999994</v>
      </c>
      <c r="I12" s="23"/>
    </row>
    <row r="13" spans="1:9" s="11" customFormat="1" ht="14.25">
      <c r="A13" s="12" t="s">
        <v>19</v>
      </c>
      <c r="B13" s="13"/>
      <c r="C13" s="13"/>
      <c r="D13" s="14" t="s">
        <v>20</v>
      </c>
      <c r="E13" s="19">
        <f>IF(ISERR(E9/E10*100)," ",E9/E10*100)</f>
        <v>63.1125</v>
      </c>
      <c r="F13" s="19">
        <f>IF(ISERR(F9/F10*100)," ",F9/F10*100)</f>
        <v>63.1125</v>
      </c>
      <c r="G13" s="19">
        <f>IF(ISERR(G9/G10*100)," ",G9/G10*100)</f>
        <v>63.1125</v>
      </c>
      <c r="H13" s="19">
        <f>IF(ISERR(H9/H10*100)," ",H9/H10*100)</f>
        <v>63.1125</v>
      </c>
      <c r="I13" s="23"/>
    </row>
    <row r="14" spans="1:9" s="11" customFormat="1" ht="14.25">
      <c r="A14" s="15" t="s">
        <v>21</v>
      </c>
      <c r="B14" s="16"/>
      <c r="C14" s="16"/>
      <c r="D14" s="14" t="s">
        <v>22</v>
      </c>
      <c r="E14" s="22">
        <f>E9*E5*100</f>
        <v>83308.49999999999</v>
      </c>
      <c r="F14" s="22">
        <f>F9*F5*100</f>
        <v>83308.49999999999</v>
      </c>
      <c r="G14" s="22">
        <f>G9*G5*100</f>
        <v>83308.49999999999</v>
      </c>
      <c r="H14" s="22">
        <f>H9*H5*100</f>
        <v>83308.49999999999</v>
      </c>
      <c r="I14" s="23"/>
    </row>
    <row r="15" spans="1:9" ht="18">
      <c r="A15" s="5" t="s">
        <v>23</v>
      </c>
      <c r="B15" s="3"/>
      <c r="C15" s="41"/>
      <c r="D15" s="43"/>
      <c r="E15" s="18"/>
      <c r="F15" s="18"/>
      <c r="G15" s="18"/>
      <c r="H15" s="18"/>
      <c r="I15" s="4"/>
    </row>
    <row r="16" spans="1:9" s="11" customFormat="1" ht="14.25">
      <c r="A16" s="12" t="s">
        <v>24</v>
      </c>
      <c r="B16" s="13"/>
      <c r="C16" s="13"/>
      <c r="D16" s="14" t="s">
        <v>25</v>
      </c>
      <c r="E16" s="51">
        <v>650</v>
      </c>
      <c r="F16" s="51">
        <v>650</v>
      </c>
      <c r="G16" s="51">
        <v>750</v>
      </c>
      <c r="H16" s="51">
        <v>750</v>
      </c>
      <c r="I16" s="23"/>
    </row>
    <row r="17" spans="1:9" s="11" customFormat="1" ht="14.25">
      <c r="A17" s="12" t="s">
        <v>26</v>
      </c>
      <c r="B17" s="13"/>
      <c r="C17" s="13"/>
      <c r="D17" s="45"/>
      <c r="E17" s="24"/>
      <c r="F17" s="24"/>
      <c r="G17" s="24"/>
      <c r="H17" s="24"/>
      <c r="I17" s="23"/>
    </row>
    <row r="18" spans="1:9" s="11" customFormat="1" ht="14.25">
      <c r="A18" s="12" t="s">
        <v>27</v>
      </c>
      <c r="B18" s="13"/>
      <c r="C18" s="13"/>
      <c r="D18" s="14" t="s">
        <v>25</v>
      </c>
      <c r="E18" s="51">
        <v>350</v>
      </c>
      <c r="F18" s="51">
        <v>350</v>
      </c>
      <c r="G18" s="51">
        <v>350</v>
      </c>
      <c r="H18" s="51">
        <v>350</v>
      </c>
      <c r="I18" s="23"/>
    </row>
    <row r="19" spans="1:9" s="11" customFormat="1" ht="14.25">
      <c r="A19" s="15" t="s">
        <v>28</v>
      </c>
      <c r="B19" s="16"/>
      <c r="C19" s="16"/>
      <c r="D19" s="45"/>
      <c r="E19" s="24"/>
      <c r="F19" s="24"/>
      <c r="G19" s="24"/>
      <c r="H19" s="24"/>
      <c r="I19" s="23"/>
    </row>
    <row r="20" spans="1:9" s="11" customFormat="1" ht="14.25">
      <c r="A20" s="12" t="s">
        <v>29</v>
      </c>
      <c r="B20" s="13"/>
      <c r="C20" s="13" t="s">
        <v>30</v>
      </c>
      <c r="D20" s="10" t="s">
        <v>25</v>
      </c>
      <c r="E20" s="25">
        <f>E16+E18</f>
        <v>1000</v>
      </c>
      <c r="F20" s="25">
        <f>F16+F18</f>
        <v>1000</v>
      </c>
      <c r="G20" s="25">
        <f>G16+G18</f>
        <v>1100</v>
      </c>
      <c r="H20" s="25">
        <f>H16+H18</f>
        <v>1100</v>
      </c>
      <c r="I20" s="23"/>
    </row>
    <row r="21" spans="1:9" s="11" customFormat="1" ht="14.25">
      <c r="A21" s="12" t="s">
        <v>31</v>
      </c>
      <c r="B21" s="13"/>
      <c r="C21" s="13" t="s">
        <v>30</v>
      </c>
      <c r="D21" s="14" t="s">
        <v>25</v>
      </c>
      <c r="E21" s="51">
        <v>950</v>
      </c>
      <c r="F21" s="51">
        <v>950</v>
      </c>
      <c r="G21" s="51">
        <v>1100</v>
      </c>
      <c r="H21" s="51">
        <v>1100</v>
      </c>
      <c r="I21" s="23"/>
    </row>
    <row r="22" spans="1:9" s="11" customFormat="1" ht="14.25">
      <c r="A22" s="12" t="s">
        <v>32</v>
      </c>
      <c r="B22" s="13"/>
      <c r="C22" s="13" t="s">
        <v>30</v>
      </c>
      <c r="D22" s="14" t="s">
        <v>33</v>
      </c>
      <c r="E22" s="26">
        <f>IF(ISERR(E21/E3)," ",E21/E3)</f>
        <v>2.111111111111111</v>
      </c>
      <c r="F22" s="26">
        <f>IF(ISERR(F21/F3)," ",F21/F3)</f>
        <v>2.111111111111111</v>
      </c>
      <c r="G22" s="26">
        <f>IF(ISERR(G21/G3)," ",G21/G3)</f>
        <v>2.4444444444444446</v>
      </c>
      <c r="H22" s="26">
        <f>IF(ISERR(H21/H3)," ",H21/H3)</f>
        <v>2.4444444444444446</v>
      </c>
      <c r="I22" s="23"/>
    </row>
    <row r="23" spans="1:9" ht="18">
      <c r="A23" s="5" t="s">
        <v>34</v>
      </c>
      <c r="B23" s="3"/>
      <c r="C23" s="41"/>
      <c r="D23" s="43"/>
      <c r="E23" s="18"/>
      <c r="F23" s="18"/>
      <c r="G23" s="18"/>
      <c r="H23" s="18"/>
      <c r="I23" s="4"/>
    </row>
    <row r="24" spans="1:9" s="11" customFormat="1" ht="14.25">
      <c r="A24" s="12" t="s">
        <v>35</v>
      </c>
      <c r="B24" s="13"/>
      <c r="C24" s="13"/>
      <c r="D24" s="14" t="s">
        <v>25</v>
      </c>
      <c r="E24" s="27">
        <f>E21</f>
        <v>950</v>
      </c>
      <c r="F24" s="27">
        <f>F21</f>
        <v>950</v>
      </c>
      <c r="G24" s="27">
        <f>G21</f>
        <v>1100</v>
      </c>
      <c r="H24" s="27">
        <f>H21</f>
        <v>1100</v>
      </c>
      <c r="I24" s="23"/>
    </row>
    <row r="25" spans="1:9" s="11" customFormat="1" ht="14.25">
      <c r="A25" s="28" t="s">
        <v>36</v>
      </c>
      <c r="B25" s="29"/>
      <c r="C25" s="29"/>
      <c r="D25" s="14" t="s">
        <v>25</v>
      </c>
      <c r="E25" s="51">
        <v>400</v>
      </c>
      <c r="F25" s="51">
        <v>450</v>
      </c>
      <c r="G25" s="51">
        <v>400</v>
      </c>
      <c r="H25" s="51">
        <v>450</v>
      </c>
      <c r="I25" s="23"/>
    </row>
    <row r="26" spans="1:9" s="11" customFormat="1" ht="14.25">
      <c r="A26" s="28" t="s">
        <v>37</v>
      </c>
      <c r="B26" s="29"/>
      <c r="C26" s="29"/>
      <c r="D26" s="14" t="s">
        <v>25</v>
      </c>
      <c r="E26" s="51">
        <v>120</v>
      </c>
      <c r="F26" s="51">
        <v>180</v>
      </c>
      <c r="G26" s="51">
        <v>120</v>
      </c>
      <c r="H26" s="51">
        <v>180</v>
      </c>
      <c r="I26" s="23"/>
    </row>
    <row r="27" spans="1:9" s="11" customFormat="1" ht="14.25">
      <c r="A27" s="15" t="s">
        <v>38</v>
      </c>
      <c r="B27" s="16"/>
      <c r="C27" s="16" t="s">
        <v>30</v>
      </c>
      <c r="D27" s="14" t="s">
        <v>25</v>
      </c>
      <c r="E27" s="27">
        <f>E24+E25+E26</f>
        <v>1470</v>
      </c>
      <c r="F27" s="27">
        <f>F24+F25+F26</f>
        <v>1580</v>
      </c>
      <c r="G27" s="27">
        <f>G24+G25+G26</f>
        <v>1620</v>
      </c>
      <c r="H27" s="27">
        <f>H24+H25+H26</f>
        <v>1730</v>
      </c>
      <c r="I27" s="23"/>
    </row>
    <row r="28" spans="1:9" s="11" customFormat="1" ht="14.25">
      <c r="A28" s="12" t="s">
        <v>39</v>
      </c>
      <c r="B28" s="13"/>
      <c r="C28" s="13"/>
      <c r="D28" s="10" t="s">
        <v>33</v>
      </c>
      <c r="E28" s="30">
        <f>IF(ISERR(E27/E3)," ",E27/E3)</f>
        <v>3.2666666666666666</v>
      </c>
      <c r="F28" s="30">
        <f>IF(ISERR(F27/F3)," ",F27/F3)</f>
        <v>3.511111111111111</v>
      </c>
      <c r="G28" s="30">
        <f>IF(ISERR(G27/G3)," ",G27/G3)</f>
        <v>3.6</v>
      </c>
      <c r="H28" s="30">
        <f>IF(ISERR(H27/H3)," ",H27/H3)</f>
        <v>3.8444444444444446</v>
      </c>
      <c r="I28" s="23"/>
    </row>
    <row r="29" spans="1:9" s="11" customFormat="1" ht="14.25">
      <c r="A29" s="12" t="s">
        <v>40</v>
      </c>
      <c r="B29" s="13"/>
      <c r="C29" s="13"/>
      <c r="D29" s="14" t="s">
        <v>33</v>
      </c>
      <c r="E29" s="26">
        <f>IF(ISERR(E30/E11*100)," ",E30/E11*100)</f>
        <v>3.8431372549019613</v>
      </c>
      <c r="F29" s="26">
        <f>IF(ISERR(F30/F11*100)," ",F30/F11*100)</f>
        <v>4.130718954248367</v>
      </c>
      <c r="G29" s="26">
        <f>IF(ISERR(G30/G11*100)," ",G30/G11*100)</f>
        <v>4.23529411764706</v>
      </c>
      <c r="H29" s="26">
        <f>IF(ISERR(H30/H11*100)," ",H30/H11*100)</f>
        <v>4.522875816993465</v>
      </c>
      <c r="I29" s="23"/>
    </row>
    <row r="30" spans="1:9" s="11" customFormat="1" ht="14.25">
      <c r="A30" s="12" t="s">
        <v>41</v>
      </c>
      <c r="B30" s="13"/>
      <c r="C30" s="13" t="s">
        <v>30</v>
      </c>
      <c r="D30" s="14" t="s">
        <v>42</v>
      </c>
      <c r="E30" s="26">
        <f>IF(ISERR(E27/E13)," ",E27/E13)</f>
        <v>23.291740938799762</v>
      </c>
      <c r="F30" s="26">
        <f>IF(ISERR(F27/F13)," ",F27/F13)</f>
        <v>25.034660328777978</v>
      </c>
      <c r="G30" s="26">
        <f>IF(ISERR(G27/G13)," ",G27/G13)</f>
        <v>25.668449197860962</v>
      </c>
      <c r="H30" s="26">
        <f>IF(ISERR(H27/H13)," ",H27/H13)</f>
        <v>27.411368587839178</v>
      </c>
      <c r="I30" s="23"/>
    </row>
    <row r="31" spans="1:9" s="11" customFormat="1" ht="15">
      <c r="A31" s="15" t="s">
        <v>43</v>
      </c>
      <c r="B31" s="16"/>
      <c r="C31" s="16"/>
      <c r="D31" s="17" t="s">
        <v>44</v>
      </c>
      <c r="E31" s="31">
        <f>IF(ISERR(E27/E14*10)," ",E27/E14*10)</f>
        <v>0.17645258286969523</v>
      </c>
      <c r="F31" s="31">
        <f>IF(ISERR(F27/F14*10)," ",F27/F14*10)</f>
        <v>0.1896565176422574</v>
      </c>
      <c r="G31" s="31">
        <f>IF(ISERR(G27/G14*10)," ",G27/G14*10)</f>
        <v>0.1944579484686437</v>
      </c>
      <c r="H31" s="31">
        <f>IF(ISERR(H27/H14*10)," ",H27/H14*10)</f>
        <v>0.20766188324120594</v>
      </c>
      <c r="I31" s="23"/>
    </row>
    <row r="32" spans="1:9" ht="15.75">
      <c r="A32" s="5" t="s">
        <v>45</v>
      </c>
      <c r="B32" s="1"/>
      <c r="C32" s="42"/>
      <c r="D32" s="43"/>
      <c r="E32" s="46"/>
      <c r="F32" s="46"/>
      <c r="G32" s="46"/>
      <c r="H32" s="18"/>
      <c r="I32" s="4"/>
    </row>
    <row r="33" spans="1:9" ht="15.75">
      <c r="A33" s="7" t="s">
        <v>46</v>
      </c>
      <c r="B33" s="66">
        <v>7.2</v>
      </c>
      <c r="C33" s="36" t="s">
        <v>47</v>
      </c>
      <c r="D33" s="34" t="s">
        <v>33</v>
      </c>
      <c r="E33" s="67">
        <v>13</v>
      </c>
      <c r="F33" s="67">
        <v>14</v>
      </c>
      <c r="G33" s="67">
        <v>15</v>
      </c>
      <c r="H33" s="68">
        <v>16</v>
      </c>
      <c r="I33" s="4"/>
    </row>
    <row r="34" spans="1:9" ht="15">
      <c r="A34" s="6"/>
      <c r="B34" s="65">
        <v>7</v>
      </c>
      <c r="C34" s="33" t="s">
        <v>48</v>
      </c>
      <c r="D34" s="34" t="s">
        <v>49</v>
      </c>
      <c r="E34" s="47">
        <f>(E33+$B35)*(100+$B34)/100</f>
        <v>16.05</v>
      </c>
      <c r="F34" s="47">
        <f>(F33+$B35)*(100+$B34)/100</f>
        <v>17.12</v>
      </c>
      <c r="G34" s="47">
        <f>(G33+$B35)*(100+$B34)/100</f>
        <v>18.19</v>
      </c>
      <c r="H34" s="44">
        <f>(H33+$B35)*(100+$B34)/100</f>
        <v>19.26</v>
      </c>
      <c r="I34" s="4"/>
    </row>
    <row r="35" spans="1:9" s="11" customFormat="1" ht="15">
      <c r="A35" s="32" t="s">
        <v>50</v>
      </c>
      <c r="B35" s="62">
        <v>2</v>
      </c>
      <c r="C35" s="33" t="s">
        <v>33</v>
      </c>
      <c r="D35" s="34" t="s">
        <v>51</v>
      </c>
      <c r="E35" s="48">
        <f>E34/$B33/100*10</f>
        <v>0.22291666666666665</v>
      </c>
      <c r="F35" s="48">
        <f>F34/$B33/100*10</f>
        <v>0.23777777777777775</v>
      </c>
      <c r="G35" s="48">
        <f>G34/$B33/100*10</f>
        <v>0.2526388888888889</v>
      </c>
      <c r="H35" s="35">
        <f>H34/$B33/100*10</f>
        <v>0.2675</v>
      </c>
      <c r="I35" s="23"/>
    </row>
    <row r="36" spans="1:9" ht="15.75">
      <c r="A36" s="5" t="s">
        <v>52</v>
      </c>
      <c r="B36" s="1"/>
      <c r="C36" s="42"/>
      <c r="D36" s="10" t="s">
        <v>33</v>
      </c>
      <c r="E36" s="67">
        <v>12</v>
      </c>
      <c r="F36" s="67">
        <v>13</v>
      </c>
      <c r="G36" s="67">
        <v>14</v>
      </c>
      <c r="H36" s="68">
        <v>15</v>
      </c>
      <c r="I36" s="4"/>
    </row>
    <row r="37" spans="1:9" ht="15">
      <c r="A37" s="6"/>
      <c r="B37" s="66">
        <v>6.76</v>
      </c>
      <c r="C37" s="36" t="s">
        <v>47</v>
      </c>
      <c r="D37" s="34" t="s">
        <v>49</v>
      </c>
      <c r="E37" s="47">
        <f>+E36*(100+$B38)/100</f>
        <v>12.84</v>
      </c>
      <c r="F37" s="47">
        <f>+F36*(100+$B38)/100</f>
        <v>13.91</v>
      </c>
      <c r="G37" s="47">
        <f>+G36*(100+$B38)/100</f>
        <v>14.98</v>
      </c>
      <c r="H37" s="44">
        <f>+H36*(100+$B38)/100</f>
        <v>16.05</v>
      </c>
      <c r="I37" s="4"/>
    </row>
    <row r="38" spans="1:9" ht="15.75">
      <c r="A38" s="6"/>
      <c r="B38" s="65">
        <v>7</v>
      </c>
      <c r="C38" s="33" t="s">
        <v>48</v>
      </c>
      <c r="D38" s="34" t="s">
        <v>51</v>
      </c>
      <c r="E38" s="49">
        <f>E37/$B37/100*10</f>
        <v>0.18994082840236684</v>
      </c>
      <c r="F38" s="49">
        <f>F37/$B37/100*10</f>
        <v>0.2057692307692308</v>
      </c>
      <c r="G38" s="49">
        <f>G37/$B37/100*10</f>
        <v>0.2215976331360947</v>
      </c>
      <c r="H38" s="31">
        <f>H37/$B37/100*10</f>
        <v>0.2374260355029586</v>
      </c>
      <c r="I38" s="4"/>
    </row>
    <row r="39" spans="1:9" ht="15.75">
      <c r="A39" s="5" t="s">
        <v>53</v>
      </c>
      <c r="B39" s="1"/>
      <c r="C39" s="42"/>
      <c r="D39" s="10" t="s">
        <v>33</v>
      </c>
      <c r="E39" s="63">
        <v>2.6</v>
      </c>
      <c r="F39" s="63">
        <v>2.8</v>
      </c>
      <c r="G39" s="63">
        <v>3</v>
      </c>
      <c r="H39" s="64">
        <v>3.2</v>
      </c>
      <c r="I39" s="4"/>
    </row>
    <row r="40" spans="1:9" s="11" customFormat="1" ht="14.25">
      <c r="A40" s="32"/>
      <c r="B40" s="62">
        <v>6.5</v>
      </c>
      <c r="C40" s="36" t="s">
        <v>54</v>
      </c>
      <c r="D40" s="34" t="s">
        <v>49</v>
      </c>
      <c r="E40" s="50">
        <f>E39*(100+$B41)/100</f>
        <v>2.782</v>
      </c>
      <c r="F40" s="50">
        <f>F39*(100+$B41)/100</f>
        <v>2.9959999999999996</v>
      </c>
      <c r="G40" s="50">
        <f>G39*(100+$B41)/100</f>
        <v>3.21</v>
      </c>
      <c r="H40" s="26">
        <f>H39*(100+$B41)/100</f>
        <v>3.4240000000000004</v>
      </c>
      <c r="I40" s="23"/>
    </row>
    <row r="41" spans="1:9" s="11" customFormat="1" ht="14.25">
      <c r="A41" s="32"/>
      <c r="B41" s="61">
        <v>7</v>
      </c>
      <c r="C41" s="33" t="s">
        <v>48</v>
      </c>
      <c r="D41" s="34" t="s">
        <v>5</v>
      </c>
      <c r="E41" s="57">
        <v>22</v>
      </c>
      <c r="F41" s="57">
        <v>22</v>
      </c>
      <c r="G41" s="57">
        <v>22</v>
      </c>
      <c r="H41" s="58">
        <v>22</v>
      </c>
      <c r="I41" s="23"/>
    </row>
    <row r="42" spans="1:9" s="11" customFormat="1" ht="14.25">
      <c r="A42" s="37" t="s">
        <v>55</v>
      </c>
      <c r="B42" s="33"/>
      <c r="C42" s="33"/>
      <c r="D42" s="34" t="s">
        <v>10</v>
      </c>
      <c r="E42" s="59">
        <v>10</v>
      </c>
      <c r="F42" s="59">
        <v>10</v>
      </c>
      <c r="G42" s="59">
        <v>10</v>
      </c>
      <c r="H42" s="60">
        <v>10</v>
      </c>
      <c r="I42" s="23"/>
    </row>
    <row r="43" spans="1:9" s="11" customFormat="1" ht="15">
      <c r="A43" s="38" t="s">
        <v>56</v>
      </c>
      <c r="B43" s="39"/>
      <c r="C43" s="39"/>
      <c r="D43" s="40" t="s">
        <v>51</v>
      </c>
      <c r="E43" s="48">
        <f>E40/(100-E42)*100/$B40/E41*10</f>
        <v>0.21616161616161617</v>
      </c>
      <c r="F43" s="48">
        <f>F40/(100-F42)*100/$B40/F41*10</f>
        <v>0.23278943278943276</v>
      </c>
      <c r="G43" s="48">
        <f>G40/(100-G42)*100/$B40/G41*10</f>
        <v>0.2494172494172494</v>
      </c>
      <c r="H43" s="35">
        <f>H40/(100-H42)*100/$B40/H41*10</f>
        <v>0.26604506604506606</v>
      </c>
      <c r="I43" s="23"/>
    </row>
    <row r="44" spans="1:8" ht="15.75">
      <c r="A44" s="5" t="s">
        <v>57</v>
      </c>
      <c r="B44" s="1"/>
      <c r="C44" s="42"/>
      <c r="D44" s="10" t="s">
        <v>33</v>
      </c>
      <c r="E44" s="63">
        <v>2.8</v>
      </c>
      <c r="F44" s="63">
        <v>3</v>
      </c>
      <c r="G44" s="63">
        <v>3.2</v>
      </c>
      <c r="H44" s="64">
        <v>3.4</v>
      </c>
    </row>
    <row r="45" spans="1:8" s="11" customFormat="1" ht="14.25">
      <c r="A45" s="32"/>
      <c r="B45" s="62">
        <v>7.6</v>
      </c>
      <c r="C45" s="36" t="s">
        <v>54</v>
      </c>
      <c r="D45" s="34" t="s">
        <v>49</v>
      </c>
      <c r="E45" s="50">
        <f>E44*(100+$B46)/100</f>
        <v>2.9959999999999996</v>
      </c>
      <c r="F45" s="50">
        <f>F44*(100+$B46)/100</f>
        <v>3.21</v>
      </c>
      <c r="G45" s="50">
        <f>G44*(100+$B46)/100</f>
        <v>3.4240000000000004</v>
      </c>
      <c r="H45" s="26">
        <f>H44*(100+$B46)/100</f>
        <v>3.638</v>
      </c>
    </row>
    <row r="46" spans="1:8" s="11" customFormat="1" ht="14.25">
      <c r="A46" s="32"/>
      <c r="B46" s="61">
        <v>7</v>
      </c>
      <c r="C46" s="33" t="s">
        <v>48</v>
      </c>
      <c r="D46" s="34" t="s">
        <v>5</v>
      </c>
      <c r="E46" s="57">
        <v>22</v>
      </c>
      <c r="F46" s="57">
        <v>22</v>
      </c>
      <c r="G46" s="57">
        <v>22</v>
      </c>
      <c r="H46" s="58">
        <v>22</v>
      </c>
    </row>
    <row r="47" spans="1:8" s="11" customFormat="1" ht="14.25">
      <c r="A47" s="37" t="s">
        <v>55</v>
      </c>
      <c r="B47" s="33"/>
      <c r="C47" s="33"/>
      <c r="D47" s="34" t="s">
        <v>10</v>
      </c>
      <c r="E47" s="59">
        <v>8</v>
      </c>
      <c r="F47" s="59">
        <v>8</v>
      </c>
      <c r="G47" s="59">
        <v>8</v>
      </c>
      <c r="H47" s="60">
        <v>8</v>
      </c>
    </row>
    <row r="48" spans="1:8" s="11" customFormat="1" ht="15">
      <c r="A48" s="38" t="s">
        <v>56</v>
      </c>
      <c r="B48" s="39"/>
      <c r="C48" s="39"/>
      <c r="D48" s="40" t="s">
        <v>51</v>
      </c>
      <c r="E48" s="48">
        <f>E45/(100-E47)*100/$B45/E46*10</f>
        <v>0.1947680465987102</v>
      </c>
      <c r="F48" s="48">
        <f>F45/(100-F47)*100/$B45/F46*10</f>
        <v>0.20868004992718953</v>
      </c>
      <c r="G48" s="48">
        <f>G45/(100-G47)*100/$B45/G46*10</f>
        <v>0.22259205325566883</v>
      </c>
      <c r="H48" s="35">
        <f>H45/(100-H47)*100/$B45/H46*10</f>
        <v>0.23650405658414808</v>
      </c>
    </row>
  </sheetData>
  <sheetProtection sheet="1" objects="1" scenarios="1"/>
  <mergeCells count="1">
    <mergeCell ref="G2:H2"/>
  </mergeCells>
  <printOptions/>
  <pageMargins left="0.5905511811023623" right="0.3937007874015748" top="1.5748031496062993" bottom="0.5905511811023623" header="0.3937007874015748" footer="0.31496062992125984"/>
  <pageSetup fitToHeight="1" fitToWidth="1" horizontalDpi="300" verticalDpi="300" orientation="portrait" paperSize="9" scale="94" r:id="rId2"/>
  <headerFooter alignWithMargins="0">
    <oddHeader>&amp;R&amp;G</oddHeader>
    <oddFooter>&amp;L&amp;"Arial,Standard"&amp;8© DLR Westerwald-Osteifel
   Bahnhofstr. 32, 56410 Montabaur&amp;R&amp;"Arial,Standard"&amp;8Detlef Groß
Tel. 02602 9228-14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Mais-Verkauf</dc:title>
  <dc:subject/>
  <dc:creator>DLR Westerwald-Osteifel</dc:creator>
  <cp:keywords/>
  <dc:description/>
  <cp:lastModifiedBy>Holthaus</cp:lastModifiedBy>
  <cp:lastPrinted>2010-08-11T13:22:08Z</cp:lastPrinted>
  <dcterms:modified xsi:type="dcterms:W3CDTF">2010-08-11T13:24:39Z</dcterms:modified>
  <cp:category/>
  <cp:version/>
  <cp:contentType/>
  <cp:contentStatus/>
</cp:coreProperties>
</file>